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e08d4e1cd3418f22/Documenten/IA pro/Nieuwsbrief files/"/>
    </mc:Choice>
  </mc:AlternateContent>
  <xr:revisionPtr revIDLastSave="0" documentId="8_{971B5BCC-CB15-4822-99E8-A47F4D8C634D}" xr6:coauthVersionLast="47" xr6:coauthVersionMax="47" xr10:uidLastSave="{00000000-0000-0000-0000-000000000000}"/>
  <bookViews>
    <workbookView xWindow="-98" yWindow="-98" windowWidth="21795" windowHeight="12975" xr2:uid="{B996E9E8-6431-45D3-9261-251B363A7A53}"/>
  </bookViews>
  <sheets>
    <sheet name="Blad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1" i="1"/>
  <c r="J22" i="1"/>
  <c r="G5" i="1"/>
  <c r="G6" i="1"/>
  <c r="G7" i="1"/>
  <c r="G8" i="1"/>
  <c r="G9" i="1"/>
  <c r="G11" i="1"/>
  <c r="G12" i="1"/>
  <c r="G14" i="1"/>
  <c r="E17" i="1"/>
  <c r="E18" i="1"/>
  <c r="I5" i="1"/>
  <c r="H5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K14" i="1"/>
  <c r="L14" i="1"/>
  <c r="J14" i="1"/>
  <c r="L12" i="1"/>
  <c r="L11" i="1"/>
  <c r="L10" i="1"/>
  <c r="L9" i="1"/>
  <c r="L8" i="1"/>
  <c r="L7" i="1"/>
  <c r="L6" i="1"/>
  <c r="L5" i="1"/>
  <c r="J1" i="1"/>
</calcChain>
</file>

<file path=xl/sharedStrings.xml><?xml version="1.0" encoding="utf-8"?>
<sst xmlns="http://schemas.openxmlformats.org/spreadsheetml/2006/main" count="50" uniqueCount="40">
  <si>
    <t>Crypto-Corner</t>
  </si>
  <si>
    <t>Crypto</t>
  </si>
  <si>
    <t>Ticker</t>
  </si>
  <si>
    <t>buy date</t>
  </si>
  <si>
    <t>buy price</t>
  </si>
  <si>
    <t>nr.bought</t>
  </si>
  <si>
    <t>€ spent</t>
  </si>
  <si>
    <t>price now</t>
  </si>
  <si>
    <t>nr.now</t>
  </si>
  <si>
    <t>€ now</t>
  </si>
  <si>
    <t>profit</t>
  </si>
  <si>
    <t>profit%</t>
  </si>
  <si>
    <t>est. APY</t>
  </si>
  <si>
    <t>Bitcoin</t>
  </si>
  <si>
    <t>BTC</t>
  </si>
  <si>
    <t>Polkadot</t>
  </si>
  <si>
    <t>DOT</t>
  </si>
  <si>
    <t>Injective</t>
  </si>
  <si>
    <t>INJ</t>
  </si>
  <si>
    <t>Cosmos</t>
  </si>
  <si>
    <t>ATOM</t>
  </si>
  <si>
    <t>Crypto.com</t>
  </si>
  <si>
    <t>CRO</t>
  </si>
  <si>
    <t>Solana</t>
  </si>
  <si>
    <t>SOL</t>
  </si>
  <si>
    <t>Kusama</t>
  </si>
  <si>
    <t>KSM</t>
  </si>
  <si>
    <t>Cardano</t>
  </si>
  <si>
    <t>ADA</t>
  </si>
  <si>
    <t>Total</t>
  </si>
  <si>
    <t>Start</t>
  </si>
  <si>
    <t>CRO benefits</t>
  </si>
  <si>
    <t>Euro over</t>
  </si>
  <si>
    <t>sell date</t>
  </si>
  <si>
    <t>sell price</t>
  </si>
  <si>
    <t>amount</t>
  </si>
  <si>
    <t xml:space="preserve">€ </t>
  </si>
  <si>
    <t>Total sold</t>
  </si>
  <si>
    <t>Total bought</t>
  </si>
  <si>
    <t>app Crypto.com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</si>
</sst>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5" formatCode="_([$€-2]\ * #,##0.00_);_([$€-2]\ * \(#,##0.00\);_([$€-2]\ * &quot;-&quot;??_);_(@_)"/>
    <numFmt numFmtId="166" formatCode="[$-F800]dddd\,\ mmmm\ dd\,\ yyyy"/>
    <numFmt numFmtId="167" formatCode="0.00000"/>
    <numFmt numFmtId="168" formatCode="_ [$€-413]\ * #,##0.00_ ;_ [$€-413]\ * \-#,##0.00_ ;_ [$€-413]\ * &quot;-&quot;??_ ;_ @_ "/>
    <numFmt numFmtId="169" formatCode="0.00000000"/>
    <numFmt numFmtId="170" formatCode="0.0%"/>
    <numFmt numFmtId="171" formatCode="_ [$€-413]\ * #,##0.0000_ ;_ [$€-413]\ * \-#,##0.0000_ ;_ [$€-413]\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Algerian"/>
      <family val="5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165" fontId="0" fillId="2" borderId="0" xfId="1" applyNumberFormat="1" applyFont="1" applyFill="1"/>
    <xf numFmtId="166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/>
    <xf numFmtId="165" fontId="3" fillId="3" borderId="1" xfId="1" applyNumberFormat="1" applyFont="1" applyFill="1" applyBorder="1"/>
    <xf numFmtId="0" fontId="4" fillId="3" borderId="1" xfId="0" applyFont="1" applyFill="1" applyBorder="1"/>
    <xf numFmtId="14" fontId="4" fillId="3" borderId="1" xfId="0" applyNumberFormat="1" applyFont="1" applyFill="1" applyBorder="1"/>
    <xf numFmtId="165" fontId="4" fillId="3" borderId="1" xfId="1" applyNumberFormat="1" applyFont="1" applyFill="1" applyBorder="1"/>
    <xf numFmtId="167" fontId="4" fillId="3" borderId="1" xfId="0" applyNumberFormat="1" applyFont="1" applyFill="1" applyBorder="1"/>
    <xf numFmtId="168" fontId="4" fillId="3" borderId="1" xfId="0" applyNumberFormat="1" applyFont="1" applyFill="1" applyBorder="1"/>
    <xf numFmtId="168" fontId="4" fillId="4" borderId="1" xfId="0" applyNumberFormat="1" applyFont="1" applyFill="1" applyBorder="1"/>
    <xf numFmtId="169" fontId="4" fillId="0" borderId="1" xfId="0" applyNumberFormat="1" applyFont="1" applyBorder="1"/>
    <xf numFmtId="170" fontId="4" fillId="3" borderId="1" xfId="2" applyNumberFormat="1" applyFont="1" applyFill="1" applyBorder="1"/>
    <xf numFmtId="10" fontId="4" fillId="3" borderId="1" xfId="2" applyNumberFormat="1" applyFont="1" applyFill="1" applyBorder="1"/>
    <xf numFmtId="171" fontId="4" fillId="0" borderId="1" xfId="0" applyNumberFormat="1" applyFont="1" applyBorder="1"/>
    <xf numFmtId="167" fontId="4" fillId="0" borderId="1" xfId="0" applyNumberFormat="1" applyFont="1" applyBorder="1"/>
    <xf numFmtId="0" fontId="5" fillId="3" borderId="1" xfId="0" applyFont="1" applyFill="1" applyBorder="1"/>
    <xf numFmtId="168" fontId="4" fillId="0" borderId="1" xfId="0" applyNumberFormat="1" applyFont="1" applyBorder="1"/>
    <xf numFmtId="10" fontId="4" fillId="3" borderId="1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0" xfId="0" applyFont="1" applyFill="1"/>
    <xf numFmtId="165" fontId="4" fillId="2" borderId="0" xfId="1" applyNumberFormat="1" applyFont="1" applyFill="1"/>
    <xf numFmtId="167" fontId="4" fillId="2" borderId="0" xfId="0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165" fontId="4" fillId="2" borderId="0" xfId="1" applyNumberFormat="1" applyFont="1" applyFill="1" applyBorder="1"/>
    <xf numFmtId="0" fontId="3" fillId="5" borderId="1" xfId="0" applyFont="1" applyFill="1" applyBorder="1"/>
    <xf numFmtId="14" fontId="3" fillId="5" borderId="1" xfId="0" applyNumberFormat="1" applyFont="1" applyFill="1" applyBorder="1"/>
    <xf numFmtId="168" fontId="3" fillId="5" borderId="1" xfId="0" applyNumberFormat="1" applyFont="1" applyFill="1" applyBorder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4" fontId="3" fillId="5" borderId="1" xfId="1" applyFont="1" applyFill="1" applyBorder="1"/>
    <xf numFmtId="0" fontId="3" fillId="4" borderId="1" xfId="0" applyFont="1" applyFill="1" applyBorder="1"/>
    <xf numFmtId="14" fontId="3" fillId="4" borderId="1" xfId="0" applyNumberFormat="1" applyFont="1" applyFill="1" applyBorder="1"/>
    <xf numFmtId="168" fontId="3" fillId="4" borderId="1" xfId="1" applyNumberFormat="1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4" fontId="3" fillId="4" borderId="1" xfId="1" applyFont="1" applyFill="1" applyBorder="1"/>
    <xf numFmtId="167" fontId="0" fillId="2" borderId="0" xfId="0" applyNumberFormat="1" applyFill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08d4e1cd3418f22/Documenten/IA%20pro/Portfolio%20IA%20pro.xlsx" TargetMode="External"/><Relationship Id="rId1" Type="http://schemas.openxmlformats.org/officeDocument/2006/relationships/externalLinkPath" Target="/e08d4e1cd3418f22/Documenten/IA%20pro/Portfolio%20IA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 data"/>
      <sheetName val="Income"/>
      <sheetName val="Speculation"/>
      <sheetName val="trading"/>
      <sheetName val="Updates"/>
      <sheetName val="Crypto Corner"/>
      <sheetName val="Total overview"/>
      <sheetName val="Member div"/>
      <sheetName val="Updates 2024"/>
      <sheetName val="Watchlist"/>
      <sheetName val="Oil service"/>
      <sheetName val="Euro DIV"/>
      <sheetName val="Super Stocks"/>
      <sheetName val="6B "/>
      <sheetName val="Silver"/>
      <sheetName val="Gold"/>
      <sheetName val="Copper"/>
      <sheetName val="Zinc"/>
      <sheetName val="Dividend"/>
      <sheetName val="Leden"/>
      <sheetName val="Copper plays"/>
      <sheetName val="Trader Ferg"/>
      <sheetName val="Optie cal"/>
      <sheetName val="Crescat"/>
      <sheetName val="2020"/>
      <sheetName val="2019"/>
      <sheetName val="Opties"/>
      <sheetName val="2018"/>
    </sheetNames>
    <sheetDataSet>
      <sheetData sheetId="0">
        <row r="29">
          <cell r="C29">
            <v>101291.86139999999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78BC-8B57-41AA-BDB8-91F4FFC34B49}">
  <dimension ref="A1:N28"/>
  <sheetViews>
    <sheetView tabSelected="1" workbookViewId="0">
      <selection activeCell="P5" sqref="P5"/>
    </sheetView>
  </sheetViews>
  <sheetFormatPr defaultRowHeight="14.25" x14ac:dyDescent="0.45"/>
  <cols>
    <col min="1" max="1" width="1.73046875" customWidth="1"/>
    <col min="2" max="2" width="13.265625" bestFit="1" customWidth="1"/>
    <col min="3" max="3" width="4.06640625" bestFit="1" customWidth="1"/>
    <col min="4" max="4" width="8" bestFit="1" customWidth="1"/>
    <col min="5" max="5" width="8.19921875" bestFit="1" customWidth="1"/>
    <col min="6" max="6" width="7.53125" bestFit="1" customWidth="1"/>
    <col min="7" max="7" width="7.19921875" bestFit="1" customWidth="1"/>
    <col min="8" max="8" width="8.6640625" bestFit="1" customWidth="1"/>
    <col min="9" max="9" width="7.53125" bestFit="1" customWidth="1"/>
    <col min="10" max="10" width="7.19921875" bestFit="1" customWidth="1"/>
    <col min="11" max="11" width="7.59765625" bestFit="1" customWidth="1"/>
    <col min="12" max="12" width="5.33203125" bestFit="1" customWidth="1"/>
    <col min="13" max="13" width="5.3984375" bestFit="1" customWidth="1"/>
    <col min="14" max="14" width="1.19921875" customWidth="1"/>
  </cols>
  <sheetData>
    <row r="1" spans="1:14" x14ac:dyDescent="0.45">
      <c r="A1" s="1"/>
      <c r="B1" s="1"/>
      <c r="C1" s="1"/>
      <c r="D1" s="1"/>
      <c r="E1" s="2"/>
      <c r="F1" s="1"/>
      <c r="G1" s="1"/>
      <c r="H1" s="1"/>
      <c r="I1" s="1"/>
      <c r="J1" s="3">
        <f ca="1">(TODAY())</f>
        <v>45675</v>
      </c>
      <c r="K1" s="3"/>
      <c r="L1" s="3"/>
      <c r="M1" s="3"/>
      <c r="N1" s="1"/>
    </row>
    <row r="2" spans="1:14" ht="34.15" x14ac:dyDescent="1.05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</row>
    <row r="3" spans="1:14" x14ac:dyDescent="0.4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x14ac:dyDescent="0.45">
      <c r="A4" s="1"/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1"/>
    </row>
    <row r="5" spans="1:14" x14ac:dyDescent="0.45">
      <c r="A5" s="1"/>
      <c r="B5" s="7" t="s">
        <v>13</v>
      </c>
      <c r="C5" s="7" t="s">
        <v>14</v>
      </c>
      <c r="D5" s="8">
        <v>45292</v>
      </c>
      <c r="E5" s="9">
        <v>39854.699999999997</v>
      </c>
      <c r="F5" s="10">
        <v>5.432E-2</v>
      </c>
      <c r="G5" s="11">
        <f t="shared" ref="G5:G12" si="0">F5*E5</f>
        <v>2164.9073039999998</v>
      </c>
      <c r="H5" s="12">
        <f ca="1">'[1]auto data'!C29</f>
        <v>101291.86139999999</v>
      </c>
      <c r="I5" s="13">
        <f>R9</f>
        <v>0</v>
      </c>
      <c r="J5" s="11">
        <f t="shared" ref="J5:J12" ca="1" si="1">I5*H5</f>
        <v>0</v>
      </c>
      <c r="K5" s="11">
        <f t="shared" ref="K5:K12" ca="1" si="2">J5-G5</f>
        <v>-2164.9073039999998</v>
      </c>
      <c r="L5" s="14">
        <f t="shared" ref="L5:L12" ca="1" si="3">K5/G5</f>
        <v>-1</v>
      </c>
      <c r="M5" s="15">
        <v>0.03</v>
      </c>
      <c r="N5" s="1"/>
    </row>
    <row r="6" spans="1:14" x14ac:dyDescent="0.45">
      <c r="A6" s="1"/>
      <c r="B6" s="7" t="s">
        <v>15</v>
      </c>
      <c r="C6" s="7" t="s">
        <v>16</v>
      </c>
      <c r="D6" s="8">
        <v>45292</v>
      </c>
      <c r="E6" s="9">
        <v>7.5</v>
      </c>
      <c r="F6" s="10">
        <v>101.2</v>
      </c>
      <c r="G6" s="11">
        <f t="shared" si="0"/>
        <v>759</v>
      </c>
      <c r="H6" s="16">
        <v>7.6139999999999999</v>
      </c>
      <c r="I6" s="17">
        <v>118.49</v>
      </c>
      <c r="J6" s="11">
        <f t="shared" si="1"/>
        <v>902.18285999999989</v>
      </c>
      <c r="K6" s="11">
        <f t="shared" si="2"/>
        <v>143.18285999999989</v>
      </c>
      <c r="L6" s="14">
        <f t="shared" si="3"/>
        <v>0.18864671936758878</v>
      </c>
      <c r="M6" s="15">
        <v>0</v>
      </c>
      <c r="N6" s="1"/>
    </row>
    <row r="7" spans="1:14" x14ac:dyDescent="0.45">
      <c r="A7" s="1"/>
      <c r="B7" s="7" t="s">
        <v>17</v>
      </c>
      <c r="C7" s="7" t="s">
        <v>18</v>
      </c>
      <c r="D7" s="8">
        <v>45292</v>
      </c>
      <c r="E7" s="9">
        <v>32.94</v>
      </c>
      <c r="F7" s="10">
        <v>10</v>
      </c>
      <c r="G7" s="11">
        <f t="shared" si="0"/>
        <v>329.4</v>
      </c>
      <c r="H7" s="16">
        <v>25.073</v>
      </c>
      <c r="I7" s="17">
        <v>11.451000000000001</v>
      </c>
      <c r="J7" s="11">
        <f t="shared" si="1"/>
        <v>287.11092300000001</v>
      </c>
      <c r="K7" s="11">
        <f t="shared" si="2"/>
        <v>-42.289076999999963</v>
      </c>
      <c r="L7" s="14">
        <f t="shared" si="3"/>
        <v>-0.12838214025500899</v>
      </c>
      <c r="M7" s="15">
        <v>0</v>
      </c>
      <c r="N7" s="1"/>
    </row>
    <row r="8" spans="1:14" x14ac:dyDescent="0.45">
      <c r="A8" s="1"/>
      <c r="B8" s="7" t="s">
        <v>19</v>
      </c>
      <c r="C8" s="7" t="s">
        <v>20</v>
      </c>
      <c r="D8" s="8">
        <v>45292</v>
      </c>
      <c r="E8" s="9">
        <v>9.74</v>
      </c>
      <c r="F8" s="10">
        <v>124.991</v>
      </c>
      <c r="G8" s="11">
        <f t="shared" si="0"/>
        <v>1217.4123400000001</v>
      </c>
      <c r="H8" s="16">
        <v>7.1984000000000004</v>
      </c>
      <c r="I8" s="17">
        <v>150.04469800000001</v>
      </c>
      <c r="J8" s="11">
        <f t="shared" si="1"/>
        <v>1080.0817540832002</v>
      </c>
      <c r="K8" s="11">
        <f t="shared" si="2"/>
        <v>-137.33058591679992</v>
      </c>
      <c r="L8" s="14">
        <f t="shared" si="3"/>
        <v>-0.11280531780776915</v>
      </c>
      <c r="M8" s="15">
        <v>0</v>
      </c>
      <c r="N8" s="1"/>
    </row>
    <row r="9" spans="1:14" x14ac:dyDescent="0.45">
      <c r="A9" s="1"/>
      <c r="B9" s="7" t="s">
        <v>21</v>
      </c>
      <c r="C9" s="7" t="s">
        <v>22</v>
      </c>
      <c r="D9" s="8">
        <v>45292</v>
      </c>
      <c r="E9" s="9">
        <v>5.6489999999999999E-2</v>
      </c>
      <c r="F9" s="10">
        <v>5486</v>
      </c>
      <c r="G9" s="11">
        <f t="shared" si="0"/>
        <v>309.90413999999998</v>
      </c>
      <c r="H9" s="16">
        <v>0.14710000000000001</v>
      </c>
      <c r="I9" s="17">
        <v>5496.58</v>
      </c>
      <c r="J9" s="11">
        <f t="shared" si="1"/>
        <v>808.54691800000001</v>
      </c>
      <c r="K9" s="11">
        <f t="shared" si="2"/>
        <v>498.64277800000002</v>
      </c>
      <c r="L9" s="14">
        <f t="shared" si="3"/>
        <v>1.609022641646543</v>
      </c>
      <c r="M9" s="15">
        <v>0</v>
      </c>
      <c r="N9" s="1"/>
    </row>
    <row r="10" spans="1:14" x14ac:dyDescent="0.45">
      <c r="A10" s="1"/>
      <c r="B10" s="18" t="s">
        <v>23</v>
      </c>
      <c r="C10" s="18" t="s">
        <v>24</v>
      </c>
      <c r="D10" s="8">
        <v>45413</v>
      </c>
      <c r="E10" s="9">
        <v>136.69999999999999</v>
      </c>
      <c r="F10" s="10">
        <v>2.5257000000000001</v>
      </c>
      <c r="G10" s="11">
        <v>0</v>
      </c>
      <c r="H10" s="19">
        <v>254</v>
      </c>
      <c r="I10" s="17">
        <v>2.5257000000000001</v>
      </c>
      <c r="J10" s="11">
        <f t="shared" si="1"/>
        <v>641.52780000000007</v>
      </c>
      <c r="K10" s="11">
        <f>J10</f>
        <v>641.52780000000007</v>
      </c>
      <c r="L10" s="14">
        <f>J10/(E10*F10)</f>
        <v>1.8580833942940751</v>
      </c>
      <c r="M10" s="15">
        <v>7.1300000000000002E-2</v>
      </c>
      <c r="N10" s="1"/>
    </row>
    <row r="11" spans="1:14" x14ac:dyDescent="0.45">
      <c r="A11" s="1"/>
      <c r="B11" s="7" t="s">
        <v>25</v>
      </c>
      <c r="C11" s="7" t="s">
        <v>26</v>
      </c>
      <c r="D11" s="8">
        <v>45444</v>
      </c>
      <c r="E11" s="9">
        <v>28.344000000000001</v>
      </c>
      <c r="F11" s="10">
        <v>18</v>
      </c>
      <c r="G11" s="11">
        <f t="shared" si="0"/>
        <v>510.19200000000001</v>
      </c>
      <c r="H11" s="16">
        <v>34.716000000000001</v>
      </c>
      <c r="I11" s="17">
        <v>19.468699999999998</v>
      </c>
      <c r="J11" s="11">
        <f t="shared" si="1"/>
        <v>675.87538919999997</v>
      </c>
      <c r="K11" s="11">
        <f t="shared" si="2"/>
        <v>165.68338919999997</v>
      </c>
      <c r="L11" s="14">
        <f t="shared" si="3"/>
        <v>0.32474713284410567</v>
      </c>
      <c r="M11" s="15">
        <v>0</v>
      </c>
      <c r="N11" s="1"/>
    </row>
    <row r="12" spans="1:14" x14ac:dyDescent="0.45">
      <c r="A12" s="1"/>
      <c r="B12" s="7" t="s">
        <v>27</v>
      </c>
      <c r="C12" s="7" t="s">
        <v>28</v>
      </c>
      <c r="D12" s="8">
        <v>45643</v>
      </c>
      <c r="E12" s="9">
        <v>1.0185</v>
      </c>
      <c r="F12" s="10">
        <v>365.72</v>
      </c>
      <c r="G12" s="11">
        <f t="shared" si="0"/>
        <v>372.48581999999999</v>
      </c>
      <c r="H12" s="16">
        <v>1.1540999999999999</v>
      </c>
      <c r="I12" s="17">
        <v>365.72</v>
      </c>
      <c r="J12" s="11">
        <f t="shared" si="1"/>
        <v>422.07745199999999</v>
      </c>
      <c r="K12" s="11">
        <f t="shared" si="2"/>
        <v>49.591632000000004</v>
      </c>
      <c r="L12" s="14">
        <f t="shared" si="3"/>
        <v>0.13313696612665687</v>
      </c>
      <c r="M12" s="15">
        <v>0</v>
      </c>
      <c r="N12" s="1"/>
    </row>
    <row r="13" spans="1:14" x14ac:dyDescent="0.45">
      <c r="A13" s="1"/>
      <c r="B13" s="7"/>
      <c r="C13" s="7"/>
      <c r="D13" s="7"/>
      <c r="E13" s="9"/>
      <c r="F13" s="10"/>
      <c r="G13" s="10"/>
      <c r="H13" s="7"/>
      <c r="I13" s="7"/>
      <c r="J13" s="7"/>
      <c r="K13" s="7"/>
      <c r="L13" s="7"/>
      <c r="M13" s="20"/>
      <c r="N13" s="1"/>
    </row>
    <row r="14" spans="1:14" x14ac:dyDescent="0.45">
      <c r="A14" s="1"/>
      <c r="B14" s="21" t="s">
        <v>29</v>
      </c>
      <c r="C14" s="22"/>
      <c r="D14" s="23"/>
      <c r="E14" s="9"/>
      <c r="F14" s="10"/>
      <c r="G14" s="11">
        <f>SUM(G5:G13)</f>
        <v>5663.3016039999993</v>
      </c>
      <c r="H14" s="7"/>
      <c r="I14" s="7"/>
      <c r="J14" s="11">
        <f ca="1">SUM(J5:J13)</f>
        <v>4817.4030962832003</v>
      </c>
      <c r="K14" s="11">
        <f ca="1">SUM(K5:K13)</f>
        <v>-845.89850771679983</v>
      </c>
      <c r="L14" s="14">
        <f ca="1">K14/G14</f>
        <v>-0.14936490529117155</v>
      </c>
      <c r="M14" s="7"/>
      <c r="N14" s="1"/>
    </row>
    <row r="15" spans="1:14" x14ac:dyDescent="0.45">
      <c r="A15" s="1"/>
      <c r="B15" s="24"/>
      <c r="C15" s="24"/>
      <c r="D15" s="24"/>
      <c r="E15" s="25"/>
      <c r="F15" s="26"/>
      <c r="G15" s="26"/>
      <c r="H15" s="24"/>
      <c r="I15" s="24"/>
      <c r="J15" s="24"/>
      <c r="K15" s="24"/>
      <c r="L15" s="24"/>
      <c r="M15" s="24"/>
      <c r="N15" s="1"/>
    </row>
    <row r="16" spans="1:14" x14ac:dyDescent="0.45">
      <c r="A16" s="1"/>
      <c r="B16" s="24"/>
      <c r="C16" s="24"/>
      <c r="D16" s="27" t="s">
        <v>30</v>
      </c>
      <c r="E16" s="28">
        <v>6000</v>
      </c>
      <c r="F16" s="26"/>
      <c r="G16" s="26"/>
      <c r="H16" s="24"/>
      <c r="I16" s="24"/>
      <c r="J16" s="24"/>
      <c r="K16" s="24"/>
      <c r="L16" s="24"/>
      <c r="M16" s="24"/>
      <c r="N16" s="1"/>
    </row>
    <row r="17" spans="1:14" x14ac:dyDescent="0.45">
      <c r="A17" s="1"/>
      <c r="B17" s="24"/>
      <c r="C17" s="24"/>
      <c r="D17" s="27" t="s">
        <v>31</v>
      </c>
      <c r="E17" s="28">
        <f>285.29+8.07</f>
        <v>293.36</v>
      </c>
      <c r="F17" s="26"/>
      <c r="G17" s="26"/>
      <c r="H17" s="24"/>
      <c r="I17" s="24"/>
      <c r="J17" s="24"/>
      <c r="K17" s="24"/>
      <c r="L17" s="24"/>
      <c r="M17" s="24"/>
      <c r="N17" s="1"/>
    </row>
    <row r="18" spans="1:14" x14ac:dyDescent="0.45">
      <c r="A18" s="1"/>
      <c r="B18" s="24"/>
      <c r="C18" s="24"/>
      <c r="D18" s="27" t="s">
        <v>32</v>
      </c>
      <c r="E18" s="28">
        <f>E16-G14+E17</f>
        <v>630.0583960000007</v>
      </c>
      <c r="F18" s="26"/>
      <c r="G18" s="26"/>
      <c r="H18" s="24"/>
      <c r="I18" s="24"/>
      <c r="J18" s="24"/>
      <c r="K18" s="24"/>
      <c r="L18" s="24"/>
      <c r="M18" s="24"/>
      <c r="N18" s="1"/>
    </row>
    <row r="19" spans="1:14" x14ac:dyDescent="0.45">
      <c r="A19" s="1"/>
      <c r="B19" s="24"/>
      <c r="C19" s="24"/>
      <c r="D19" s="24"/>
      <c r="E19" s="29"/>
      <c r="F19" s="26"/>
      <c r="G19" s="26"/>
      <c r="H19" s="24"/>
      <c r="I19" s="24"/>
      <c r="J19" s="24"/>
      <c r="K19" s="24"/>
      <c r="L19" s="24"/>
      <c r="M19" s="24"/>
      <c r="N19" s="1"/>
    </row>
    <row r="20" spans="1:14" x14ac:dyDescent="0.45">
      <c r="A20" s="1"/>
      <c r="B20" s="30" t="s">
        <v>1</v>
      </c>
      <c r="C20" s="30" t="s">
        <v>2</v>
      </c>
      <c r="D20" s="30" t="s">
        <v>33</v>
      </c>
      <c r="E20" s="30"/>
      <c r="F20" s="30"/>
      <c r="G20" s="30"/>
      <c r="H20" s="30" t="s">
        <v>34</v>
      </c>
      <c r="I20" s="30" t="s">
        <v>35</v>
      </c>
      <c r="J20" s="30" t="s">
        <v>36</v>
      </c>
      <c r="K20" s="30"/>
      <c r="L20" s="30"/>
      <c r="M20" s="30"/>
      <c r="N20" s="1"/>
    </row>
    <row r="21" spans="1:14" x14ac:dyDescent="0.45">
      <c r="A21" s="1"/>
      <c r="B21" s="30" t="s">
        <v>23</v>
      </c>
      <c r="C21" s="30" t="s">
        <v>24</v>
      </c>
      <c r="D21" s="31">
        <v>45675</v>
      </c>
      <c r="E21" s="30"/>
      <c r="F21" s="30"/>
      <c r="G21" s="30"/>
      <c r="H21" s="30">
        <v>254</v>
      </c>
      <c r="I21" s="30">
        <v>2.5019999999999998</v>
      </c>
      <c r="J21" s="32">
        <f t="shared" ref="J21" si="4">I21*H21</f>
        <v>635.50799999999992</v>
      </c>
      <c r="K21" s="30"/>
      <c r="L21" s="30"/>
      <c r="M21" s="30"/>
      <c r="N21" s="1"/>
    </row>
    <row r="22" spans="1:14" x14ac:dyDescent="0.45">
      <c r="A22" s="1"/>
      <c r="B22" s="33" t="s">
        <v>37</v>
      </c>
      <c r="C22" s="34"/>
      <c r="D22" s="34"/>
      <c r="E22" s="34"/>
      <c r="F22" s="34"/>
      <c r="G22" s="34"/>
      <c r="H22" s="34"/>
      <c r="I22" s="35"/>
      <c r="J22" s="36">
        <f>SUM(J21)</f>
        <v>635.50799999999992</v>
      </c>
      <c r="K22" s="30"/>
      <c r="L22" s="30"/>
      <c r="M22" s="30"/>
      <c r="N22" s="1"/>
    </row>
    <row r="23" spans="1:14" x14ac:dyDescent="0.45">
      <c r="A23" s="1"/>
      <c r="B23" s="24"/>
      <c r="C23" s="24"/>
      <c r="D23" s="24"/>
      <c r="E23" s="29"/>
      <c r="F23" s="26"/>
      <c r="G23" s="26"/>
      <c r="H23" s="24"/>
      <c r="I23" s="24"/>
      <c r="J23" s="24"/>
      <c r="K23" s="24"/>
      <c r="L23" s="24"/>
      <c r="M23" s="24"/>
      <c r="N23" s="1"/>
    </row>
    <row r="24" spans="1:14" x14ac:dyDescent="0.45">
      <c r="A24" s="1"/>
      <c r="B24" s="37" t="s">
        <v>1</v>
      </c>
      <c r="C24" s="37" t="s">
        <v>2</v>
      </c>
      <c r="D24" s="37" t="s">
        <v>3</v>
      </c>
      <c r="E24" s="37"/>
      <c r="F24" s="37"/>
      <c r="G24" s="37"/>
      <c r="H24" s="37" t="s">
        <v>4</v>
      </c>
      <c r="I24" s="37" t="s">
        <v>35</v>
      </c>
      <c r="J24" s="37" t="s">
        <v>36</v>
      </c>
      <c r="K24" s="37"/>
      <c r="L24" s="37"/>
      <c r="M24" s="37"/>
      <c r="N24" s="1"/>
    </row>
    <row r="25" spans="1:14" x14ac:dyDescent="0.45">
      <c r="A25" s="1"/>
      <c r="B25" s="37"/>
      <c r="C25" s="37"/>
      <c r="D25" s="38"/>
      <c r="E25" s="37"/>
      <c r="F25" s="37"/>
      <c r="G25" s="37"/>
      <c r="H25" s="37"/>
      <c r="I25" s="37"/>
      <c r="J25" s="39"/>
      <c r="K25" s="37"/>
      <c r="L25" s="37"/>
      <c r="M25" s="37"/>
      <c r="N25" s="1"/>
    </row>
    <row r="26" spans="1:14" x14ac:dyDescent="0.45">
      <c r="A26" s="1"/>
      <c r="B26" s="40" t="s">
        <v>38</v>
      </c>
      <c r="C26" s="41"/>
      <c r="D26" s="41"/>
      <c r="E26" s="41"/>
      <c r="F26" s="41"/>
      <c r="G26" s="41"/>
      <c r="H26" s="41"/>
      <c r="I26" s="42"/>
      <c r="J26" s="43">
        <f t="shared" ref="J26:J27" si="5">I26*H26</f>
        <v>0</v>
      </c>
      <c r="K26" s="37"/>
      <c r="L26" s="37"/>
      <c r="M26" s="37"/>
      <c r="N26" s="1"/>
    </row>
    <row r="27" spans="1:14" x14ac:dyDescent="0.45">
      <c r="A27" s="1"/>
      <c r="B27" s="1"/>
      <c r="C27" s="1"/>
      <c r="D27" s="1"/>
      <c r="E27" s="2"/>
      <c r="F27" s="44"/>
      <c r="G27" s="44"/>
      <c r="H27" s="1"/>
      <c r="I27" s="1"/>
      <c r="J27" s="1"/>
      <c r="K27" s="1"/>
      <c r="L27" s="1"/>
      <c r="M27" s="1"/>
      <c r="N27" s="1"/>
    </row>
    <row r="28" spans="1:14" x14ac:dyDescent="0.45">
      <c r="A28" s="1"/>
      <c r="B28" s="1" t="s">
        <v>39</v>
      </c>
      <c r="C28" s="1"/>
      <c r="D28" s="1"/>
      <c r="E28" s="2"/>
      <c r="F28" s="44"/>
      <c r="G28" s="44"/>
      <c r="H28" s="1"/>
      <c r="I28" s="1"/>
      <c r="J28" s="1"/>
      <c r="K28" s="1"/>
      <c r="L28" s="1"/>
      <c r="M28" s="1"/>
      <c r="N28" s="1"/>
    </row>
  </sheetData>
  <mergeCells count="5">
    <mergeCell ref="J1:M1"/>
    <mergeCell ref="B2:M2"/>
    <mergeCell ref="B14:D14"/>
    <mergeCell ref="B22:I22"/>
    <mergeCell ref="B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Belder</dc:creator>
  <cp:lastModifiedBy>Martin Belder</cp:lastModifiedBy>
  <dcterms:created xsi:type="dcterms:W3CDTF">2025-01-18T18:10:36Z</dcterms:created>
  <dcterms:modified xsi:type="dcterms:W3CDTF">2025-01-18T18:16:04Z</dcterms:modified>
</cp:coreProperties>
</file>